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95" windowHeight="8505"/>
  </bookViews>
  <sheets>
    <sheet name="事業計画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G55" i="1" l="1"/>
  <c r="E77" i="1" l="1"/>
  <c r="E79" i="1" s="1"/>
  <c r="F73" i="1"/>
  <c r="G69" i="1"/>
  <c r="G70" i="1" s="1"/>
  <c r="F69" i="1"/>
  <c r="F70" i="1" s="1"/>
  <c r="G58" i="1"/>
  <c r="F58" i="1"/>
  <c r="E58" i="1"/>
  <c r="G48" i="1"/>
  <c r="F48" i="1"/>
  <c r="E48" i="1"/>
  <c r="F27" i="1"/>
  <c r="G27" i="1" s="1"/>
  <c r="F26" i="1"/>
  <c r="G26" i="1" s="1"/>
  <c r="F22" i="1"/>
  <c r="G22" i="1" s="1"/>
  <c r="F20" i="1"/>
  <c r="G20" i="1" s="1"/>
  <c r="F16" i="1"/>
  <c r="G16" i="1" s="1"/>
  <c r="G7" i="1"/>
  <c r="G9" i="1" s="1"/>
  <c r="F7" i="1"/>
  <c r="F9" i="1" s="1"/>
  <c r="E7" i="1"/>
  <c r="E9" i="1" s="1"/>
  <c r="F12" i="1" l="1"/>
  <c r="F11" i="1"/>
  <c r="E21" i="1"/>
  <c r="E11" i="1"/>
  <c r="E23" i="1"/>
  <c r="F23" i="1" s="1"/>
  <c r="G23" i="1" s="1"/>
  <c r="E12" i="1"/>
  <c r="G11" i="1"/>
  <c r="G12" i="1"/>
  <c r="G72" i="1"/>
  <c r="G73" i="1"/>
  <c r="F72" i="1"/>
  <c r="F77" i="1" s="1"/>
  <c r="F79" i="1" s="1"/>
  <c r="E28" i="1" l="1"/>
  <c r="E29" i="1" s="1"/>
  <c r="F21" i="1"/>
  <c r="G77" i="1"/>
  <c r="G79" i="1" s="1"/>
  <c r="G13" i="1"/>
  <c r="G15" i="1" s="1"/>
  <c r="E13" i="1"/>
  <c r="E15" i="1" s="1"/>
  <c r="F13" i="1"/>
  <c r="F15" i="1" s="1"/>
  <c r="E31" i="1" l="1"/>
  <c r="E35" i="1" s="1"/>
  <c r="E37" i="1" s="1"/>
  <c r="E49" i="1" s="1"/>
  <c r="E51" i="1" s="1"/>
  <c r="F53" i="1"/>
  <c r="G21" i="1"/>
  <c r="F28" i="1"/>
  <c r="F29" i="1" s="1"/>
  <c r="F31" i="1" s="1"/>
  <c r="F35" i="1" s="1"/>
  <c r="F37" i="1" s="1"/>
  <c r="F49" i="1" s="1"/>
  <c r="G53" i="1" l="1"/>
  <c r="F51" i="1"/>
  <c r="G28" i="1"/>
  <c r="G29" i="1" s="1"/>
  <c r="G31" i="1" s="1"/>
  <c r="G35" i="1" s="1"/>
  <c r="G37" i="1" s="1"/>
  <c r="G49" i="1" s="1"/>
  <c r="E55" i="1"/>
  <c r="E60" i="1" s="1"/>
  <c r="E81" i="1" s="1"/>
  <c r="G51" i="1" l="1"/>
  <c r="F55" i="1"/>
  <c r="F60" i="1" s="1"/>
  <c r="F81" i="1" s="1"/>
  <c r="G60" i="1" l="1"/>
  <c r="G81" i="1" s="1"/>
</calcChain>
</file>

<file path=xl/sharedStrings.xml><?xml version="1.0" encoding="utf-8"?>
<sst xmlns="http://schemas.openxmlformats.org/spreadsheetml/2006/main" count="69" uniqueCount="52">
  <si>
    <t>構成比
上昇率</t>
    <rPh sb="0" eb="3">
      <t>コウセイヒ</t>
    </rPh>
    <rPh sb="4" eb="6">
      <t>ジョウショウ</t>
    </rPh>
    <rPh sb="6" eb="7">
      <t>リツ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</si>
  <si>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</si>
  <si>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</si>
  <si>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</si>
  <si>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診療日数</t>
    <rPh sb="0" eb="2">
      <t>シンリョウ</t>
    </rPh>
    <rPh sb="2" eb="4">
      <t>ニッスウ</t>
    </rPh>
    <phoneticPr fontId="3"/>
  </si>
  <si>
    <t>1日人数</t>
    <rPh sb="1" eb="2">
      <t>ニチ</t>
    </rPh>
    <rPh sb="2" eb="4">
      <t>ニンズウ</t>
    </rPh>
    <phoneticPr fontId="3"/>
  </si>
  <si>
    <t>延べ人数</t>
    <rPh sb="0" eb="1">
      <t>ノ</t>
    </rPh>
    <rPh sb="2" eb="4">
      <t>ニンズウ</t>
    </rPh>
    <phoneticPr fontId="3"/>
  </si>
  <si>
    <t>診療単価</t>
    <rPh sb="0" eb="2">
      <t>シンリョウ</t>
    </rPh>
    <rPh sb="2" eb="4">
      <t>タンカ</t>
    </rPh>
    <phoneticPr fontId="3"/>
  </si>
  <si>
    <t>　</t>
    <phoneticPr fontId="3"/>
  </si>
  <si>
    <t>医業収入</t>
    <rPh sb="0" eb="2">
      <t>イギョウ</t>
    </rPh>
    <rPh sb="2" eb="4">
      <t>シュウニュウ</t>
    </rPh>
    <phoneticPr fontId="3"/>
  </si>
  <si>
    <t>医業材料費</t>
    <rPh sb="0" eb="2">
      <t>イギョウ</t>
    </rPh>
    <rPh sb="2" eb="5">
      <t>ザイリョウヒ</t>
    </rPh>
    <phoneticPr fontId="3"/>
  </si>
  <si>
    <t>検査委託費</t>
    <rPh sb="0" eb="2">
      <t>ケンサ</t>
    </rPh>
    <rPh sb="2" eb="4">
      <t>イタク</t>
    </rPh>
    <rPh sb="4" eb="5">
      <t>ヒ</t>
    </rPh>
    <phoneticPr fontId="3"/>
  </si>
  <si>
    <t>医療原価計</t>
    <rPh sb="0" eb="2">
      <t>イリョウ</t>
    </rPh>
    <rPh sb="2" eb="4">
      <t>ゲンカ</t>
    </rPh>
    <rPh sb="4" eb="5">
      <t>ケイ</t>
    </rPh>
    <phoneticPr fontId="3"/>
  </si>
  <si>
    <t>限界利益</t>
    <rPh sb="0" eb="2">
      <t>ゲンカイ</t>
    </rPh>
    <rPh sb="2" eb="4">
      <t>リエキ</t>
    </rPh>
    <phoneticPr fontId="3"/>
  </si>
  <si>
    <t>人件費</t>
    <rPh sb="0" eb="3">
      <t>ジンケンヒ</t>
    </rPh>
    <phoneticPr fontId="3"/>
  </si>
  <si>
    <t>賃借料</t>
    <rPh sb="0" eb="3">
      <t>チンシャクリョウ</t>
    </rPh>
    <phoneticPr fontId="3"/>
  </si>
  <si>
    <t>リース料</t>
    <rPh sb="3" eb="4">
      <t>リョウ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</si>
  <si>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</si>
  <si>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消耗品</t>
    <rPh sb="0" eb="2">
      <t>ショウモウ</t>
    </rPh>
    <rPh sb="2" eb="3">
      <t>ヒン</t>
    </rPh>
    <phoneticPr fontId="3"/>
  </si>
  <si>
    <t>水道光熱費</t>
    <rPh sb="0" eb="2">
      <t>スイドウ</t>
    </rPh>
    <rPh sb="2" eb="5">
      <t>コウネツヒ</t>
    </rPh>
    <phoneticPr fontId="3"/>
  </si>
  <si>
    <t>修繕費</t>
    <rPh sb="0" eb="3">
      <t>シュウゼンヒ</t>
    </rPh>
    <phoneticPr fontId="3"/>
  </si>
  <si>
    <t>広告宣伝費</t>
    <rPh sb="0" eb="2">
      <t>コウコク</t>
    </rPh>
    <rPh sb="2" eb="5">
      <t>センデンヒ</t>
    </rPh>
    <phoneticPr fontId="3"/>
  </si>
  <si>
    <t>接待交際費</t>
    <rPh sb="0" eb="2">
      <t>セッタイ</t>
    </rPh>
    <rPh sb="2" eb="5">
      <t>コウサイヒ</t>
    </rPh>
    <phoneticPr fontId="3"/>
  </si>
  <si>
    <t>租税公課</t>
    <rPh sb="0" eb="2">
      <t>ソゼイ</t>
    </rPh>
    <rPh sb="2" eb="4">
      <t>コウカ</t>
    </rPh>
    <phoneticPr fontId="3"/>
  </si>
  <si>
    <t>研究教育費</t>
    <rPh sb="0" eb="2">
      <t>ケンキュウ</t>
    </rPh>
    <rPh sb="2" eb="5">
      <t>キョウイクヒ</t>
    </rPh>
    <phoneticPr fontId="3"/>
  </si>
  <si>
    <t>その他</t>
    <rPh sb="2" eb="3">
      <t>タ</t>
    </rPh>
    <phoneticPr fontId="3"/>
  </si>
  <si>
    <t>一般管理費</t>
    <rPh sb="0" eb="2">
      <t>イッパン</t>
    </rPh>
    <rPh sb="2" eb="5">
      <t>カンリヒ</t>
    </rPh>
    <phoneticPr fontId="3"/>
  </si>
  <si>
    <t>販売管理費計</t>
    <rPh sb="0" eb="2">
      <t>ハンバイ</t>
    </rPh>
    <rPh sb="2" eb="5">
      <t>カンリヒ</t>
    </rPh>
    <rPh sb="5" eb="6">
      <t>ケイ</t>
    </rPh>
    <phoneticPr fontId="3"/>
  </si>
  <si>
    <t>医業利益</t>
    <rPh sb="0" eb="2">
      <t>イギョウ</t>
    </rPh>
    <rPh sb="2" eb="4">
      <t>リエキ</t>
    </rPh>
    <phoneticPr fontId="3"/>
  </si>
  <si>
    <t>支払利息</t>
    <rPh sb="0" eb="2">
      <t>シハライ</t>
    </rPh>
    <rPh sb="2" eb="4">
      <t>リソク</t>
    </rPh>
    <phoneticPr fontId="3"/>
  </si>
  <si>
    <t>経常利益</t>
    <rPh sb="0" eb="2">
      <t>ケイジョウ</t>
    </rPh>
    <rPh sb="2" eb="4">
      <t>リエキ</t>
    </rPh>
    <phoneticPr fontId="3"/>
  </si>
  <si>
    <t>事業主所得</t>
    <rPh sb="0" eb="3">
      <t>ジギョウヌシ</t>
    </rPh>
    <rPh sb="3" eb="5">
      <t>ショトク</t>
    </rPh>
    <phoneticPr fontId="3"/>
  </si>
  <si>
    <t>専従者給与</t>
    <rPh sb="0" eb="3">
      <t>センジュウシャ</t>
    </rPh>
    <rPh sb="3" eb="5">
      <t>キュウヨ</t>
    </rPh>
    <phoneticPr fontId="3"/>
  </si>
  <si>
    <t>医師国保</t>
    <rPh sb="0" eb="2">
      <t>イシ</t>
    </rPh>
    <rPh sb="2" eb="4">
      <t>コクホ</t>
    </rPh>
    <phoneticPr fontId="3"/>
  </si>
  <si>
    <t>国民年金</t>
    <rPh sb="0" eb="2">
      <t>コクミン</t>
    </rPh>
    <rPh sb="2" eb="4">
      <t>ネンキン</t>
    </rPh>
    <phoneticPr fontId="3"/>
  </si>
  <si>
    <t>基礎控除</t>
    <rPh sb="0" eb="2">
      <t>キソ</t>
    </rPh>
    <rPh sb="2" eb="4">
      <t>コウジョ</t>
    </rPh>
    <phoneticPr fontId="3"/>
  </si>
  <si>
    <t>青色申告控除</t>
    <rPh sb="0" eb="2">
      <t>アオイロ</t>
    </rPh>
    <rPh sb="2" eb="4">
      <t>シンコク</t>
    </rPh>
    <rPh sb="4" eb="6">
      <t>コウジョ</t>
    </rPh>
    <phoneticPr fontId="3"/>
  </si>
  <si>
    <t>扶養控除</t>
    <rPh sb="0" eb="2">
      <t>フヨウ</t>
    </rPh>
    <rPh sb="2" eb="4">
      <t>コウジョ</t>
    </rPh>
    <phoneticPr fontId="3"/>
  </si>
  <si>
    <t>生命保険料控除</t>
    <rPh sb="0" eb="2">
      <t>セイメイ</t>
    </rPh>
    <rPh sb="2" eb="4">
      <t>ホケン</t>
    </rPh>
    <rPh sb="4" eb="5">
      <t>リョウ</t>
    </rPh>
    <rPh sb="5" eb="7">
      <t>コウジョ</t>
    </rPh>
    <phoneticPr fontId="3"/>
  </si>
  <si>
    <t>地震保険控除</t>
    <rPh sb="0" eb="2">
      <t>ジシン</t>
    </rPh>
    <rPh sb="2" eb="4">
      <t>ホケン</t>
    </rPh>
    <rPh sb="4" eb="6">
      <t>コウジョ</t>
    </rPh>
    <phoneticPr fontId="3"/>
  </si>
  <si>
    <t>各種所得控除</t>
    <rPh sb="0" eb="2">
      <t>カクシュ</t>
    </rPh>
    <rPh sb="2" eb="4">
      <t>ショトク</t>
    </rPh>
    <rPh sb="4" eb="6">
      <t>コウジョ</t>
    </rPh>
    <phoneticPr fontId="3"/>
  </si>
  <si>
    <t>課税対象</t>
    <rPh sb="0" eb="2">
      <t>カゼイ</t>
    </rPh>
    <rPh sb="2" eb="4">
      <t>タイショウ</t>
    </rPh>
    <phoneticPr fontId="3"/>
  </si>
  <si>
    <t>所得税</t>
    <rPh sb="0" eb="3">
      <t>ショトクゼイ</t>
    </rPh>
    <phoneticPr fontId="3"/>
  </si>
  <si>
    <t>住宅減税</t>
    <rPh sb="0" eb="2">
      <t>ジュウタク</t>
    </rPh>
    <rPh sb="2" eb="4">
      <t>ゲンゼイ</t>
    </rPh>
    <phoneticPr fontId="3"/>
  </si>
  <si>
    <t>住民税</t>
    <rPh sb="0" eb="3">
      <t>ジュウミンゼイ</t>
    </rPh>
    <phoneticPr fontId="3"/>
  </si>
  <si>
    <t>税引き後</t>
    <rPh sb="0" eb="2">
      <t>ゼイビ</t>
    </rPh>
    <rPh sb="3" eb="4">
      <t>ゴ</t>
    </rPh>
    <phoneticPr fontId="3"/>
  </si>
  <si>
    <t>元金返済</t>
    <rPh sb="0" eb="2">
      <t>ガンキン</t>
    </rPh>
    <rPh sb="2" eb="4">
      <t>ヘンサイ</t>
    </rPh>
    <phoneticPr fontId="3"/>
  </si>
  <si>
    <t>減価償却</t>
    <rPh sb="0" eb="2">
      <t>ゲンカ</t>
    </rPh>
    <rPh sb="2" eb="4">
      <t>ショウキャク</t>
    </rPh>
    <phoneticPr fontId="3"/>
  </si>
  <si>
    <t>可処分所得</t>
    <rPh sb="0" eb="3">
      <t>カショブン</t>
    </rPh>
    <rPh sb="3" eb="5">
      <t>ショトク</t>
    </rPh>
    <phoneticPr fontId="3"/>
  </si>
  <si>
    <t>配偶者</t>
    <rPh sb="0" eb="3">
      <t>ハイグウシャ</t>
    </rPh>
    <phoneticPr fontId="3"/>
  </si>
  <si>
    <t>社会保険料</t>
    <rPh sb="0" eb="2">
      <t>シャカイ</t>
    </rPh>
    <rPh sb="2" eb="5">
      <t>ホケンリョウ</t>
    </rPh>
    <phoneticPr fontId="3"/>
  </si>
  <si>
    <t>家計可処分所得</t>
    <rPh sb="0" eb="2">
      <t>カケイ</t>
    </rPh>
    <rPh sb="2" eb="5">
      <t>カショブン</t>
    </rPh>
    <rPh sb="5" eb="7">
      <t>ショトク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</si>
</sst>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38" fontId="1" fillId="2" borderId="1" xfId="1" applyFont="1" applyFill="1" applyBorder="1">
      <alignment vertical="center"/>
    </xf>
    <xf numFmtId="38" fontId="1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1" xfId="0" applyNumberFormat="1" applyFill="1" applyBorder="1">
      <alignment vertical="center"/>
    </xf>
    <xf numFmtId="9" fontId="0" fillId="0" borderId="1" xfId="0" applyNumberFormat="1" applyBorder="1">
      <alignment vertical="center"/>
    </xf>
    <xf numFmtId="38" fontId="0" fillId="2" borderId="1" xfId="0" applyNumberFormat="1" applyFill="1" applyBorder="1">
      <alignment vertical="center"/>
    </xf>
    <xf numFmtId="38" fontId="0" fillId="3" borderId="1" xfId="0" applyNumberFormat="1" applyFill="1" applyBorder="1">
      <alignment vertical="center"/>
    </xf>
    <xf numFmtId="176" fontId="1" fillId="0" borderId="1" xfId="2" applyNumberFormat="1" applyFont="1" applyBorder="1">
      <alignment vertical="center"/>
    </xf>
    <xf numFmtId="38" fontId="5" fillId="0" borderId="1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7" fillId="0" borderId="1" xfId="1" applyFont="1" applyFill="1" applyBorder="1">
      <alignment vertical="center"/>
    </xf>
    <xf numFmtId="0" fontId="7" fillId="0" borderId="1" xfId="0" applyFont="1" applyFill="1" applyBorder="1">
      <alignment vertical="center"/>
    </xf>
    <xf numFmtId="38" fontId="7" fillId="0" borderId="1" xfId="0" applyNumberFormat="1" applyFont="1" applyFill="1" applyBorder="1">
      <alignment vertical="center"/>
    </xf>
    <xf numFmtId="38" fontId="6" fillId="0" borderId="1" xfId="0" applyNumberFormat="1" applyFont="1" applyFill="1" applyBorder="1">
      <alignment vertical="center"/>
    </xf>
    <xf numFmtId="38" fontId="6" fillId="3" borderId="1" xfId="0" applyNumberFormat="1" applyFont="1" applyFill="1" applyBorder="1">
      <alignment vertical="center"/>
    </xf>
    <xf numFmtId="38" fontId="7" fillId="3" borderId="1" xfId="0" applyNumberFormat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8" fillId="0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81"/>
  <sheetViews>
    <sheetView tabSelected="1" topLeftCell="C1" zoomScale="75" zoomScaleNormal="75" workbookViewId="0">
      <pane xSplit="1" ySplit="4" topLeftCell="D29" activePane="bottomRight" state="frozen"/>
      <selection activeCell="C1" sqref="C1"/>
      <selection pane="topRight" activeCell="D1" sqref="D1"/>
      <selection pane="bottomLeft" activeCell="C5" sqref="C5"/>
      <selection pane="bottomRight" activeCell="G55" sqref="G55"/>
    </sheetView>
  </sheetViews>
  <sheetFormatPr defaultRowHeight="13.5" x14ac:dyDescent="0.15"/>
  <cols>
    <col min="3" max="3" width="14.75" customWidth="1"/>
    <col min="4" max="4" width="7" customWidth="1"/>
    <col min="5" max="6" width="10.25" bestFit="1" customWidth="1"/>
    <col min="7" max="7" width="10.25" customWidth="1"/>
  </cols>
  <sheetData>
    <row r="4" spans="3:7" ht="27" x14ac:dyDescent="0.15">
      <c r="C4" s="1"/>
      <c r="D4" s="2" t="s">
        <v>0</v>
      </c>
      <c r="E4" s="1" t="s">
        <v>1</v>
      </c>
      <c r="F4" s="1" t="s">
        <v>2</v>
      </c>
      <c r="G4" s="1" t="s">
        <v>3</v>
      </c>
    </row>
    <row r="5" spans="3:7" x14ac:dyDescent="0.15">
      <c r="C5" s="1" t="s">
        <v>4</v>
      </c>
      <c r="D5" s="3"/>
      <c r="E5" s="4">
        <v>237</v>
      </c>
      <c r="F5" s="4">
        <v>237</v>
      </c>
      <c r="G5" s="4">
        <v>237</v>
      </c>
    </row>
    <row r="6" spans="3:7" x14ac:dyDescent="0.15">
      <c r="C6" s="1" t="s">
        <v>5</v>
      </c>
      <c r="D6" s="3"/>
      <c r="E6" s="5">
        <v>30</v>
      </c>
      <c r="F6" s="4">
        <v>40</v>
      </c>
      <c r="G6" s="4">
        <v>45</v>
      </c>
    </row>
    <row r="7" spans="3:7" x14ac:dyDescent="0.15">
      <c r="C7" s="1" t="s">
        <v>6</v>
      </c>
      <c r="D7" s="3"/>
      <c r="E7" s="5">
        <f>E5*E6</f>
        <v>7110</v>
      </c>
      <c r="F7" s="5">
        <f>F5*F6</f>
        <v>9480</v>
      </c>
      <c r="G7" s="5">
        <f>G5*G6</f>
        <v>10665</v>
      </c>
    </row>
    <row r="8" spans="3:7" x14ac:dyDescent="0.15">
      <c r="C8" s="1" t="s">
        <v>7</v>
      </c>
      <c r="D8" s="6" t="s">
        <v>8</v>
      </c>
      <c r="E8" s="5">
        <v>5500</v>
      </c>
      <c r="F8" s="5">
        <v>5500</v>
      </c>
      <c r="G8" s="5">
        <v>5500</v>
      </c>
    </row>
    <row r="9" spans="3:7" x14ac:dyDescent="0.15">
      <c r="C9" s="1" t="s">
        <v>9</v>
      </c>
      <c r="D9" s="3"/>
      <c r="E9" s="7">
        <f>E7*E8</f>
        <v>39105000</v>
      </c>
      <c r="F9" s="7">
        <f>F7*F8</f>
        <v>52140000</v>
      </c>
      <c r="G9" s="7">
        <f>G7*G8</f>
        <v>58657500</v>
      </c>
    </row>
    <row r="10" spans="3:7" x14ac:dyDescent="0.15">
      <c r="C10" s="1"/>
      <c r="D10" s="3"/>
      <c r="E10" s="9"/>
      <c r="F10" s="9"/>
      <c r="G10" s="9"/>
    </row>
    <row r="11" spans="3:7" x14ac:dyDescent="0.15">
      <c r="C11" s="1" t="s">
        <v>10</v>
      </c>
      <c r="D11" s="6">
        <v>8.7999999999999995E-2</v>
      </c>
      <c r="E11" s="8">
        <f>E9*D11</f>
        <v>3441240</v>
      </c>
      <c r="F11" s="8">
        <f>F9*8.8%</f>
        <v>4588320</v>
      </c>
      <c r="G11" s="8">
        <f>G9*8.8%</f>
        <v>5161860.0000000009</v>
      </c>
    </row>
    <row r="12" spans="3:7" x14ac:dyDescent="0.15">
      <c r="C12" s="1" t="s">
        <v>11</v>
      </c>
      <c r="D12" s="6">
        <v>0.04</v>
      </c>
      <c r="E12" s="8">
        <f>E9*D12</f>
        <v>1564200</v>
      </c>
      <c r="F12" s="8">
        <f>F9*4%</f>
        <v>2085600</v>
      </c>
      <c r="G12" s="8">
        <f>G9*4%</f>
        <v>2346300</v>
      </c>
    </row>
    <row r="13" spans="3:7" x14ac:dyDescent="0.15">
      <c r="C13" s="1" t="s">
        <v>12</v>
      </c>
      <c r="D13" s="3"/>
      <c r="E13" s="10">
        <f>E11+E12</f>
        <v>5005440</v>
      </c>
      <c r="F13" s="10">
        <f>F11+F12</f>
        <v>6673920</v>
      </c>
      <c r="G13" s="10">
        <f>G11+G12</f>
        <v>7508160.0000000009</v>
      </c>
    </row>
    <row r="14" spans="3:7" x14ac:dyDescent="0.15">
      <c r="C14" s="1"/>
      <c r="D14" s="3"/>
      <c r="E14" s="9" t="s">
        <v>8</v>
      </c>
      <c r="F14" s="9"/>
      <c r="G14" s="9"/>
    </row>
    <row r="15" spans="3:7" x14ac:dyDescent="0.15">
      <c r="C15" s="1" t="s">
        <v>13</v>
      </c>
      <c r="D15" s="3"/>
      <c r="E15" s="10">
        <f>E9-E13</f>
        <v>34099560</v>
      </c>
      <c r="F15" s="10">
        <f>F9-F13</f>
        <v>45466080</v>
      </c>
      <c r="G15" s="10">
        <f>G9-G13</f>
        <v>51149340</v>
      </c>
    </row>
    <row r="16" spans="3:7" x14ac:dyDescent="0.15">
      <c r="C16" s="1" t="s">
        <v>14</v>
      </c>
      <c r="D16" s="11">
        <v>0.01</v>
      </c>
      <c r="E16" s="8">
        <v>11500000</v>
      </c>
      <c r="F16" s="9">
        <f t="shared" ref="F16:G16" si="0">E16*101%</f>
        <v>11615000</v>
      </c>
      <c r="G16" s="9">
        <f t="shared" si="0"/>
        <v>11731150</v>
      </c>
    </row>
    <row r="17" spans="3:7" x14ac:dyDescent="0.15">
      <c r="C17" s="1" t="s">
        <v>15</v>
      </c>
      <c r="D17" s="3"/>
      <c r="E17" s="8">
        <v>6000000</v>
      </c>
      <c r="F17" s="8">
        <v>6000000</v>
      </c>
      <c r="G17" s="8">
        <v>6000000</v>
      </c>
    </row>
    <row r="18" spans="3:7" x14ac:dyDescent="0.15">
      <c r="C18" s="1" t="s">
        <v>16</v>
      </c>
      <c r="D18" s="3"/>
      <c r="E18" s="8">
        <v>2400000</v>
      </c>
      <c r="F18" s="8">
        <v>2400000</v>
      </c>
      <c r="G18" s="8">
        <v>2400000</v>
      </c>
    </row>
    <row r="19" spans="3:7" x14ac:dyDescent="0.15">
      <c r="C19" s="4" t="s">
        <v>17</v>
      </c>
      <c r="D19" s="3"/>
      <c r="E19" s="24">
        <v>3139000</v>
      </c>
      <c r="F19" s="24">
        <v>3139000</v>
      </c>
      <c r="G19" s="24">
        <v>3139000</v>
      </c>
    </row>
    <row r="20" spans="3:7" x14ac:dyDescent="0.15">
      <c r="C20" s="1" t="s">
        <v>18</v>
      </c>
      <c r="D20" s="11">
        <v>0.01</v>
      </c>
      <c r="E20" s="8">
        <v>1057000</v>
      </c>
      <c r="F20" s="8">
        <f t="shared" ref="F20:G27" si="1">E20*101%</f>
        <v>1067570</v>
      </c>
      <c r="G20" s="8">
        <f t="shared" si="1"/>
        <v>1078245.7</v>
      </c>
    </row>
    <row r="21" spans="3:7" x14ac:dyDescent="0.15">
      <c r="C21" s="1" t="s">
        <v>19</v>
      </c>
      <c r="D21" s="11">
        <v>0.01</v>
      </c>
      <c r="E21" s="8">
        <f>E9*0.8%</f>
        <v>312840</v>
      </c>
      <c r="F21" s="8">
        <f t="shared" si="1"/>
        <v>315968.40000000002</v>
      </c>
      <c r="G21" s="8">
        <f t="shared" si="1"/>
        <v>319128.08400000003</v>
      </c>
    </row>
    <row r="22" spans="3:7" x14ac:dyDescent="0.15">
      <c r="C22" s="1" t="s">
        <v>20</v>
      </c>
      <c r="D22" s="11">
        <v>0.01</v>
      </c>
      <c r="E22" s="8">
        <v>378000</v>
      </c>
      <c r="F22" s="8">
        <f t="shared" si="1"/>
        <v>381780</v>
      </c>
      <c r="G22" s="8">
        <f t="shared" si="1"/>
        <v>385597.8</v>
      </c>
    </row>
    <row r="23" spans="3:7" x14ac:dyDescent="0.15">
      <c r="C23" s="1" t="s">
        <v>21</v>
      </c>
      <c r="D23" s="6">
        <v>8.9999999999999993E-3</v>
      </c>
      <c r="E23" s="8">
        <f>E9*0.9%</f>
        <v>351945.00000000006</v>
      </c>
      <c r="F23" s="8">
        <f t="shared" si="1"/>
        <v>355464.45000000007</v>
      </c>
      <c r="G23" s="8">
        <f t="shared" si="1"/>
        <v>359019.09450000006</v>
      </c>
    </row>
    <row r="24" spans="3:7" x14ac:dyDescent="0.15">
      <c r="C24" s="1" t="s">
        <v>22</v>
      </c>
      <c r="D24" s="11">
        <v>0.01</v>
      </c>
      <c r="E24" s="8"/>
      <c r="F24" s="8"/>
      <c r="G24" s="8"/>
    </row>
    <row r="25" spans="3:7" x14ac:dyDescent="0.15">
      <c r="C25" s="1" t="s">
        <v>23</v>
      </c>
      <c r="D25" s="11" t="s">
        <v>8</v>
      </c>
      <c r="E25" s="8"/>
      <c r="F25" s="8"/>
      <c r="G25" s="8"/>
    </row>
    <row r="26" spans="3:7" x14ac:dyDescent="0.15">
      <c r="C26" s="1" t="s">
        <v>24</v>
      </c>
      <c r="D26" s="11">
        <v>0.01</v>
      </c>
      <c r="E26" s="8">
        <v>151000</v>
      </c>
      <c r="F26" s="8">
        <f t="shared" si="1"/>
        <v>152510</v>
      </c>
      <c r="G26" s="8">
        <f t="shared" si="1"/>
        <v>154035.1</v>
      </c>
    </row>
    <row r="27" spans="3:7" x14ac:dyDescent="0.15">
      <c r="C27" s="1" t="s">
        <v>25</v>
      </c>
      <c r="D27" s="11">
        <v>0.01</v>
      </c>
      <c r="E27" s="8">
        <v>1000000</v>
      </c>
      <c r="F27" s="8">
        <f t="shared" si="1"/>
        <v>1010000</v>
      </c>
      <c r="G27" s="8">
        <f t="shared" si="1"/>
        <v>1020100</v>
      </c>
    </row>
    <row r="28" spans="3:7" x14ac:dyDescent="0.15">
      <c r="C28" s="1" t="s">
        <v>26</v>
      </c>
      <c r="D28" s="3"/>
      <c r="E28" s="8">
        <f>SUM(E17:E27)</f>
        <v>14789785</v>
      </c>
      <c r="F28" s="8">
        <f>SUM(F17:F27)</f>
        <v>14822292.85</v>
      </c>
      <c r="G28" s="8">
        <f>SUM(G17:G27)</f>
        <v>14855125.7785</v>
      </c>
    </row>
    <row r="29" spans="3:7" x14ac:dyDescent="0.15">
      <c r="C29" s="1" t="s">
        <v>27</v>
      </c>
      <c r="D29" s="3"/>
      <c r="E29" s="8">
        <f>E16+E28</f>
        <v>26289785</v>
      </c>
      <c r="F29" s="8">
        <f>F16+F28</f>
        <v>26437292.850000001</v>
      </c>
      <c r="G29" s="8">
        <f>G16+G28</f>
        <v>26586275.778499998</v>
      </c>
    </row>
    <row r="30" spans="3:7" x14ac:dyDescent="0.15">
      <c r="C30" s="1"/>
      <c r="D30" s="3"/>
      <c r="E30" s="8"/>
      <c r="F30" s="8"/>
      <c r="G30" s="8"/>
    </row>
    <row r="31" spans="3:7" x14ac:dyDescent="0.15">
      <c r="C31" s="1" t="s">
        <v>28</v>
      </c>
      <c r="D31" s="3"/>
      <c r="E31" s="10">
        <f>E15-E29</f>
        <v>7809775</v>
      </c>
      <c r="F31" s="10">
        <f>F15-F29</f>
        <v>19028787.149999999</v>
      </c>
      <c r="G31" s="10">
        <f>G15-G29</f>
        <v>24563064.221500002</v>
      </c>
    </row>
    <row r="32" spans="3:7" x14ac:dyDescent="0.15">
      <c r="C32" s="1" t="s">
        <v>8</v>
      </c>
      <c r="D32" s="3"/>
      <c r="E32" s="9"/>
      <c r="F32" s="9"/>
      <c r="G32" s="9"/>
    </row>
    <row r="33" spans="3:7" x14ac:dyDescent="0.15">
      <c r="C33" s="1" t="s">
        <v>29</v>
      </c>
      <c r="D33" s="3"/>
      <c r="E33" s="8">
        <v>937000</v>
      </c>
      <c r="F33" s="8">
        <v>886000</v>
      </c>
      <c r="G33" s="8">
        <v>837000</v>
      </c>
    </row>
    <row r="34" spans="3:7" x14ac:dyDescent="0.15">
      <c r="C34" s="1"/>
      <c r="D34" s="3"/>
      <c r="E34" s="9"/>
      <c r="F34" s="9"/>
      <c r="G34" s="9"/>
    </row>
    <row r="35" spans="3:7" x14ac:dyDescent="0.15">
      <c r="C35" s="1" t="s">
        <v>30</v>
      </c>
      <c r="D35" s="3"/>
      <c r="E35" s="12">
        <f>E31-E33</f>
        <v>6872775</v>
      </c>
      <c r="F35" s="12">
        <f>F31-F33</f>
        <v>18142787.149999999</v>
      </c>
      <c r="G35" s="12">
        <f>G31-G33</f>
        <v>23726064.221500002</v>
      </c>
    </row>
    <row r="36" spans="3:7" x14ac:dyDescent="0.15">
      <c r="C36" s="1"/>
      <c r="D36" s="3"/>
      <c r="E36" s="9"/>
      <c r="F36" s="9"/>
      <c r="G36" s="9"/>
    </row>
    <row r="37" spans="3:7" x14ac:dyDescent="0.15">
      <c r="C37" s="1" t="s">
        <v>31</v>
      </c>
      <c r="D37" s="3"/>
      <c r="E37" s="12">
        <f>E35-E38</f>
        <v>6872775</v>
      </c>
      <c r="F37" s="12">
        <f>F35-F38</f>
        <v>13342787.149999999</v>
      </c>
      <c r="G37" s="12">
        <f>G35-G38</f>
        <v>18926064.221500002</v>
      </c>
    </row>
    <row r="38" spans="3:7" x14ac:dyDescent="0.15">
      <c r="C38" s="1" t="s">
        <v>32</v>
      </c>
      <c r="D38" s="3"/>
      <c r="E38" s="7">
        <v>0</v>
      </c>
      <c r="F38" s="7">
        <v>4800000</v>
      </c>
      <c r="G38" s="7">
        <v>4800000</v>
      </c>
    </row>
    <row r="39" spans="3:7" x14ac:dyDescent="0.15">
      <c r="C39" s="1"/>
      <c r="D39" s="3"/>
      <c r="E39" s="9"/>
      <c r="F39" s="9"/>
      <c r="G39" s="9"/>
    </row>
    <row r="40" spans="3:7" x14ac:dyDescent="0.15">
      <c r="C40" s="1" t="s">
        <v>33</v>
      </c>
      <c r="D40" s="3"/>
      <c r="E40" s="8">
        <v>600000</v>
      </c>
      <c r="F40" s="8">
        <v>600000</v>
      </c>
      <c r="G40" s="8">
        <v>600000</v>
      </c>
    </row>
    <row r="41" spans="3:7" x14ac:dyDescent="0.15">
      <c r="C41" s="1" t="s">
        <v>34</v>
      </c>
      <c r="D41" s="3"/>
      <c r="E41" s="16">
        <v>360000</v>
      </c>
      <c r="F41" s="17">
        <v>180000</v>
      </c>
      <c r="G41" s="17">
        <v>180000</v>
      </c>
    </row>
    <row r="42" spans="3:7" x14ac:dyDescent="0.15">
      <c r="C42" s="1"/>
      <c r="D42" s="3"/>
      <c r="E42" s="17"/>
      <c r="F42" s="17"/>
      <c r="G42" s="17"/>
    </row>
    <row r="43" spans="3:7" x14ac:dyDescent="0.15">
      <c r="C43" s="1" t="s">
        <v>35</v>
      </c>
      <c r="D43" s="3"/>
      <c r="E43" s="17">
        <v>380000</v>
      </c>
      <c r="F43" s="17">
        <v>380000</v>
      </c>
      <c r="G43" s="17">
        <v>380000</v>
      </c>
    </row>
    <row r="44" spans="3:7" x14ac:dyDescent="0.15">
      <c r="C44" s="1" t="s">
        <v>36</v>
      </c>
      <c r="D44" s="3"/>
      <c r="E44" s="18">
        <v>650000</v>
      </c>
      <c r="F44" s="18">
        <v>650000</v>
      </c>
      <c r="G44" s="18">
        <v>650000</v>
      </c>
    </row>
    <row r="45" spans="3:7" x14ac:dyDescent="0.15">
      <c r="C45" s="1" t="s">
        <v>37</v>
      </c>
      <c r="D45" s="3"/>
      <c r="E45" s="17">
        <v>0</v>
      </c>
      <c r="F45" s="17">
        <v>0</v>
      </c>
      <c r="G45" s="17">
        <v>0</v>
      </c>
    </row>
    <row r="46" spans="3:7" x14ac:dyDescent="0.15">
      <c r="C46" s="1" t="s">
        <v>38</v>
      </c>
      <c r="D46" s="3"/>
      <c r="E46" s="17">
        <v>50000</v>
      </c>
      <c r="F46" s="17">
        <v>50000</v>
      </c>
      <c r="G46" s="17">
        <v>50000</v>
      </c>
    </row>
    <row r="47" spans="3:7" x14ac:dyDescent="0.15">
      <c r="C47" s="1" t="s">
        <v>39</v>
      </c>
      <c r="D47" s="3"/>
      <c r="E47" s="18"/>
      <c r="F47" s="18"/>
      <c r="G47" s="18"/>
    </row>
    <row r="48" spans="3:7" x14ac:dyDescent="0.15">
      <c r="C48" s="1" t="s">
        <v>40</v>
      </c>
      <c r="D48" s="3"/>
      <c r="E48" s="19">
        <f>SUM(E40:E46)</f>
        <v>2040000</v>
      </c>
      <c r="F48" s="19">
        <f>SUM(F40:F46)</f>
        <v>1860000</v>
      </c>
      <c r="G48" s="19">
        <f>SUM(G40:G46)</f>
        <v>1860000</v>
      </c>
    </row>
    <row r="49" spans="3:7" x14ac:dyDescent="0.15">
      <c r="C49" s="1" t="s">
        <v>41</v>
      </c>
      <c r="D49" s="3"/>
      <c r="E49" s="19">
        <f>E37-E48</f>
        <v>4832775</v>
      </c>
      <c r="F49" s="19">
        <f>F37-F48</f>
        <v>11482787.149999999</v>
      </c>
      <c r="G49" s="19">
        <f>G37-G48</f>
        <v>17066064.221500002</v>
      </c>
    </row>
    <row r="50" spans="3:7" x14ac:dyDescent="0.15">
      <c r="C50" s="1"/>
      <c r="D50" s="3"/>
      <c r="E50" s="18"/>
      <c r="F50" s="18"/>
      <c r="G50" s="18"/>
    </row>
    <row r="51" spans="3:7" x14ac:dyDescent="0.15">
      <c r="C51" s="1" t="s">
        <v>42</v>
      </c>
      <c r="D51" s="11" t="s">
        <v>8</v>
      </c>
      <c r="E51" s="16">
        <f>E49*20%-427500</f>
        <v>539055</v>
      </c>
      <c r="F51" s="17">
        <f>F49*33%-1536000</f>
        <v>2253319.7594999997</v>
      </c>
      <c r="G51" s="17">
        <f>G49*33%-1536000</f>
        <v>4095801.1930950005</v>
      </c>
    </row>
    <row r="52" spans="3:7" x14ac:dyDescent="0.15">
      <c r="C52" s="1" t="s">
        <v>43</v>
      </c>
      <c r="D52" s="11"/>
      <c r="E52" s="8">
        <v>-429500</v>
      </c>
      <c r="F52" s="8">
        <v>-418600</v>
      </c>
      <c r="G52" s="8">
        <v>-407400</v>
      </c>
    </row>
    <row r="53" spans="3:7" x14ac:dyDescent="0.15">
      <c r="C53" s="1" t="s">
        <v>44</v>
      </c>
      <c r="D53" s="11">
        <v>0.1</v>
      </c>
      <c r="E53" s="8">
        <v>1300000</v>
      </c>
      <c r="F53" s="8">
        <f>E49*D53</f>
        <v>483277.5</v>
      </c>
      <c r="G53" s="8">
        <f t="shared" ref="G53" si="2">F49*10%</f>
        <v>1148278.7149999999</v>
      </c>
    </row>
    <row r="54" spans="3:7" x14ac:dyDescent="0.15">
      <c r="C54" s="1"/>
      <c r="D54" s="11"/>
      <c r="E54" s="8"/>
      <c r="F54" s="8"/>
      <c r="G54" s="8"/>
    </row>
    <row r="55" spans="3:7" x14ac:dyDescent="0.15">
      <c r="C55" s="1" t="s">
        <v>45</v>
      </c>
      <c r="D55" s="11"/>
      <c r="E55" s="20">
        <f>E49-(E51-E52)-F53</f>
        <v>3380942.5</v>
      </c>
      <c r="F55" s="19">
        <f>F49-(F51-F52)-G53</f>
        <v>7662588.675499998</v>
      </c>
      <c r="G55" s="19">
        <f>G49-(G51-G52)-H53</f>
        <v>12562863.028405001</v>
      </c>
    </row>
    <row r="56" spans="3:7" ht="4.5" customHeight="1" x14ac:dyDescent="0.15">
      <c r="C56" s="1"/>
      <c r="D56" s="3"/>
      <c r="E56" s="9"/>
      <c r="F56" s="9"/>
      <c r="G56" s="9"/>
    </row>
    <row r="57" spans="3:7" x14ac:dyDescent="0.15">
      <c r="C57" s="1" t="s">
        <v>46</v>
      </c>
      <c r="D57" s="3"/>
      <c r="E57" s="10">
        <v>2389992</v>
      </c>
      <c r="F57" s="10">
        <v>2389992</v>
      </c>
      <c r="G57" s="10">
        <v>2389992</v>
      </c>
    </row>
    <row r="58" spans="3:7" x14ac:dyDescent="0.15">
      <c r="C58" s="1" t="s">
        <v>47</v>
      </c>
      <c r="D58" s="3"/>
      <c r="E58" s="10">
        <f>-E19</f>
        <v>-3139000</v>
      </c>
      <c r="F58" s="10">
        <f>-F19</f>
        <v>-3139000</v>
      </c>
      <c r="G58" s="10">
        <f>-G19</f>
        <v>-3139000</v>
      </c>
    </row>
    <row r="59" spans="3:7" ht="3" customHeight="1" x14ac:dyDescent="0.15">
      <c r="C59" s="1"/>
      <c r="D59" s="3"/>
      <c r="E59" s="10"/>
      <c r="F59" s="10"/>
      <c r="G59" s="10"/>
    </row>
    <row r="60" spans="3:7" x14ac:dyDescent="0.15">
      <c r="C60" s="4" t="s">
        <v>48</v>
      </c>
      <c r="D60" s="9"/>
      <c r="E60" s="20">
        <f>E55-E57-E58</f>
        <v>4129950.5</v>
      </c>
      <c r="F60" s="19">
        <f>F55-F57-F58</f>
        <v>8411596.675499998</v>
      </c>
      <c r="G60" s="19">
        <f>G55-G57-G58</f>
        <v>13311871.028405001</v>
      </c>
    </row>
    <row r="61" spans="3:7" x14ac:dyDescent="0.15">
      <c r="C61" s="4"/>
      <c r="D61" s="9"/>
      <c r="E61" s="10"/>
      <c r="F61" s="10"/>
      <c r="G61" s="10"/>
    </row>
    <row r="62" spans="3:7" x14ac:dyDescent="0.15">
      <c r="C62" s="4" t="s">
        <v>49</v>
      </c>
      <c r="D62" s="3"/>
      <c r="E62" s="23">
        <v>0</v>
      </c>
      <c r="F62" s="23">
        <v>4800000</v>
      </c>
      <c r="G62" s="23">
        <v>4800000</v>
      </c>
    </row>
    <row r="63" spans="3:7" x14ac:dyDescent="0.15">
      <c r="C63" s="1"/>
      <c r="D63" s="3"/>
      <c r="E63" s="9"/>
      <c r="F63" s="9"/>
      <c r="G63" s="9"/>
    </row>
    <row r="64" spans="3:7" x14ac:dyDescent="0.15">
      <c r="C64" s="1" t="s">
        <v>33</v>
      </c>
      <c r="D64" s="3"/>
      <c r="E64" s="9"/>
      <c r="F64" s="9"/>
      <c r="G64" s="9"/>
    </row>
    <row r="65" spans="3:7" x14ac:dyDescent="0.15">
      <c r="C65" s="1" t="s">
        <v>34</v>
      </c>
      <c r="D65" s="14" t="s">
        <v>8</v>
      </c>
      <c r="E65" s="15"/>
      <c r="F65" s="8">
        <v>180000</v>
      </c>
      <c r="G65" s="8">
        <v>180000</v>
      </c>
    </row>
    <row r="66" spans="3:7" x14ac:dyDescent="0.15">
      <c r="C66" s="1" t="s">
        <v>35</v>
      </c>
      <c r="D66" s="3"/>
      <c r="E66" s="8"/>
      <c r="F66" s="8">
        <v>380000</v>
      </c>
      <c r="G66" s="8">
        <v>380000</v>
      </c>
    </row>
    <row r="67" spans="3:7" x14ac:dyDescent="0.15">
      <c r="C67" s="1" t="s">
        <v>38</v>
      </c>
      <c r="D67" s="3"/>
      <c r="E67" s="8"/>
      <c r="F67" s="8">
        <v>50000</v>
      </c>
      <c r="G67" s="8">
        <v>50000</v>
      </c>
    </row>
    <row r="68" spans="3:7" x14ac:dyDescent="0.15">
      <c r="C68" s="1" t="s">
        <v>8</v>
      </c>
      <c r="D68" s="3"/>
      <c r="E68" s="9"/>
      <c r="F68" s="9"/>
      <c r="G68" s="9"/>
    </row>
    <row r="69" spans="3:7" x14ac:dyDescent="0.15">
      <c r="C69" s="1" t="s">
        <v>40</v>
      </c>
      <c r="D69" s="3"/>
      <c r="E69" s="10"/>
      <c r="F69" s="10">
        <f>F65+F66+F67</f>
        <v>610000</v>
      </c>
      <c r="G69" s="10">
        <f>G65+G66+G67</f>
        <v>610000</v>
      </c>
    </row>
    <row r="70" spans="3:7" x14ac:dyDescent="0.15">
      <c r="C70" s="1" t="s">
        <v>41</v>
      </c>
      <c r="D70" s="3"/>
      <c r="E70" s="10"/>
      <c r="F70" s="10">
        <f>F38-F69</f>
        <v>4190000</v>
      </c>
      <c r="G70" s="10">
        <f>G38-G69</f>
        <v>4190000</v>
      </c>
    </row>
    <row r="71" spans="3:7" ht="4.5" customHeight="1" x14ac:dyDescent="0.15">
      <c r="C71" s="1"/>
      <c r="D71" s="3"/>
      <c r="E71" s="9"/>
      <c r="F71" s="9"/>
      <c r="G71" s="9"/>
    </row>
    <row r="72" spans="3:7" x14ac:dyDescent="0.15">
      <c r="C72" s="1" t="s">
        <v>42</v>
      </c>
      <c r="D72" s="11" t="s">
        <v>8</v>
      </c>
      <c r="E72" s="8"/>
      <c r="F72" s="8">
        <f>F70*20%-427500</f>
        <v>410500</v>
      </c>
      <c r="G72" s="8">
        <f>G70*20%-427500</f>
        <v>410500</v>
      </c>
    </row>
    <row r="73" spans="3:7" x14ac:dyDescent="0.15">
      <c r="C73" s="1" t="s">
        <v>44</v>
      </c>
      <c r="D73" s="3"/>
      <c r="E73" s="8"/>
      <c r="F73" s="8">
        <f t="shared" ref="F73:G73" si="3">E70*10%</f>
        <v>0</v>
      </c>
      <c r="G73" s="8">
        <f t="shared" si="3"/>
        <v>419000</v>
      </c>
    </row>
    <row r="74" spans="3:7" ht="5.25" customHeight="1" x14ac:dyDescent="0.15">
      <c r="C74" s="1"/>
      <c r="D74" s="3"/>
      <c r="E74" s="9"/>
      <c r="F74" s="9"/>
      <c r="G74" s="9"/>
    </row>
    <row r="75" spans="3:7" hidden="1" x14ac:dyDescent="0.15">
      <c r="C75" s="1"/>
      <c r="D75" s="3"/>
      <c r="E75" s="9"/>
      <c r="F75" s="9"/>
      <c r="G75" s="9"/>
    </row>
    <row r="76" spans="3:7" hidden="1" x14ac:dyDescent="0.15">
      <c r="C76" s="1" t="s">
        <v>8</v>
      </c>
      <c r="D76" s="3"/>
      <c r="E76" s="9"/>
      <c r="F76" s="9"/>
      <c r="G76" s="9"/>
    </row>
    <row r="77" spans="3:7" hidden="1" x14ac:dyDescent="0.15">
      <c r="C77" s="1" t="s">
        <v>50</v>
      </c>
      <c r="D77" s="3"/>
      <c r="E77" s="10">
        <f>E65+E72+E73</f>
        <v>0</v>
      </c>
      <c r="F77" s="10">
        <f>F65+F72+F73</f>
        <v>590500</v>
      </c>
      <c r="G77" s="10">
        <f>G65+G72+G73</f>
        <v>1009500</v>
      </c>
    </row>
    <row r="78" spans="3:7" hidden="1" x14ac:dyDescent="0.15">
      <c r="C78" s="1"/>
      <c r="D78" s="3"/>
      <c r="E78" s="9"/>
      <c r="F78" s="9"/>
      <c r="G78" s="9"/>
    </row>
    <row r="79" spans="3:7" x14ac:dyDescent="0.15">
      <c r="C79" s="1" t="s">
        <v>48</v>
      </c>
      <c r="D79" s="3"/>
      <c r="E79" s="13">
        <f>E62-E77</f>
        <v>0</v>
      </c>
      <c r="F79" s="13">
        <f>F62-F77</f>
        <v>4209500</v>
      </c>
      <c r="G79" s="13">
        <f>G62-G77</f>
        <v>3790500</v>
      </c>
    </row>
    <row r="80" spans="3:7" x14ac:dyDescent="0.15">
      <c r="C80" s="1"/>
      <c r="D80" s="3"/>
      <c r="E80" s="9"/>
      <c r="F80" s="9"/>
      <c r="G80" s="9"/>
    </row>
    <row r="81" spans="3:7" x14ac:dyDescent="0.15">
      <c r="C81" s="1" t="s">
        <v>51</v>
      </c>
      <c r="D81" s="3"/>
      <c r="E81" s="21">
        <f>E60+E79</f>
        <v>4129950.5</v>
      </c>
      <c r="F81" s="22">
        <f>F60+F79</f>
        <v>12621096.675499998</v>
      </c>
      <c r="G81" s="13">
        <f>G60+G79</f>
        <v>17102371.028405003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legal7</dc:creator>
  <cp:lastModifiedBy>matsuki</cp:lastModifiedBy>
  <dcterms:created xsi:type="dcterms:W3CDTF">2012-09-11T08:29:48Z</dcterms:created>
  <dcterms:modified xsi:type="dcterms:W3CDTF">2012-09-12T03:05:22Z</dcterms:modified>
</cp:coreProperties>
</file>